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<sst xmlns="http://schemas.openxmlformats.org/spreadsheetml/2006/main" count="32" uniqueCount="32">
  <si>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 xml:space="preserve">CAS DAMBOVITA </t>
  </si>
  <si>
    <t xml:space="preserve">CENTRE MULTIFUNCTIONALE </t>
  </si>
  <si>
    <t xml:space="preserve">FURNIZOR </t>
  </si>
  <si>
    <t xml:space="preserve">SPIT JUD URGENTA TARGOVISTE </t>
  </si>
  <si>
    <t xml:space="preserve">SPITAL MUN MORENI </t>
  </si>
  <si>
    <t xml:space="preserve">SPIT Or PUCIOASA </t>
  </si>
  <si>
    <t xml:space="preserve">SC ALMINA TRADING </t>
  </si>
  <si>
    <t>SC VALLERIANA MEDICS CONS</t>
  </si>
  <si>
    <t>TBRCM SA SUC PUCIOASA</t>
  </si>
  <si>
    <t xml:space="preserve">SC TURISM </t>
  </si>
  <si>
    <t xml:space="preserve">INRMFB BUCURESTI </t>
  </si>
  <si>
    <t>CONTRACT 2016</t>
  </si>
  <si>
    <t>IAN</t>
  </si>
  <si>
    <t>FEB</t>
  </si>
  <si>
    <t>MAR</t>
  </si>
  <si>
    <t>TRIM I</t>
  </si>
  <si>
    <t>APR</t>
  </si>
  <si>
    <t>MAI</t>
  </si>
  <si>
    <t>IUN</t>
  </si>
  <si>
    <t>TRIM II</t>
  </si>
  <si>
    <t>IUL</t>
  </si>
  <si>
    <t>AUG</t>
  </si>
  <si>
    <t>SEP</t>
  </si>
  <si>
    <t>TRIM III</t>
  </si>
  <si>
    <t>OCT</t>
  </si>
  <si>
    <t>NOV</t>
  </si>
  <si>
    <t>DEC</t>
  </si>
  <si>
    <t>TRIM IV</t>
  </si>
  <si>
    <t>SEM II</t>
  </si>
  <si>
    <t>AN</t>
  </si>
  <si>
    <t>LORENTINA</t>
  </si>
  <si>
    <t>IVA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</si>
</sst>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 ;\-#,##0.00\ 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2" borderId="1" xfId="0" applyFont="1" applyFill="1" applyBorder="1" applyAlignment="1">
      <alignment/>
    </xf>
    <xf numFmtId="2" fontId="3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2" fontId="4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17" fontId="1" fillId="0" borderId="3" xfId="0" applyNumberFormat="1" applyFont="1" applyBorder="1" applyAlignment="1">
      <alignment/>
    </xf>
    <xf numFmtId="0" fontId="1" fillId="0" borderId="3" xfId="0" applyFont="1" applyFill="1" applyBorder="1" applyAlignment="1">
      <alignment/>
    </xf>
    <xf numFmtId="17" fontId="1" fillId="0" borderId="4" xfId="0" applyNumberFormat="1" applyFont="1" applyBorder="1" applyAlignment="1">
      <alignment/>
    </xf>
    <xf numFmtId="17" fontId="1" fillId="0" borderId="5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7" xfId="0" applyFont="1" applyFill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2" fontId="3" fillId="0" borderId="10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2" fontId="0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2" fontId="5" fillId="0" borderId="15" xfId="0" applyNumberFormat="1" applyFont="1" applyBorder="1" applyAlignment="1">
      <alignment/>
    </xf>
    <xf numFmtId="2" fontId="5" fillId="0" borderId="16" xfId="0" applyNumberFormat="1" applyFont="1" applyBorder="1" applyAlignment="1">
      <alignment/>
    </xf>
    <xf numFmtId="2" fontId="4" fillId="0" borderId="17" xfId="0" applyNumberFormat="1" applyFont="1" applyBorder="1" applyAlignment="1">
      <alignment/>
    </xf>
    <xf numFmtId="0" fontId="2" fillId="2" borderId="10" xfId="0" applyFont="1" applyFill="1" applyBorder="1" applyAlignment="1">
      <alignment/>
    </xf>
    <xf numFmtId="2" fontId="3" fillId="2" borderId="10" xfId="0" applyNumberFormat="1" applyFont="1" applyFill="1" applyBorder="1" applyAlignment="1">
      <alignment/>
    </xf>
    <xf numFmtId="2" fontId="3" fillId="2" borderId="1" xfId="0" applyNumberFormat="1" applyFont="1" applyFill="1" applyBorder="1" applyAlignment="1">
      <alignment/>
    </xf>
    <xf numFmtId="2" fontId="3" fillId="2" borderId="13" xfId="0" applyNumberFormat="1" applyFont="1" applyFill="1" applyBorder="1" applyAlignment="1">
      <alignment/>
    </xf>
    <xf numFmtId="2" fontId="5" fillId="2" borderId="1" xfId="0" applyNumberFormat="1" applyFont="1" applyFill="1" applyBorder="1" applyAlignment="1">
      <alignment/>
    </xf>
    <xf numFmtId="2" fontId="5" fillId="2" borderId="15" xfId="0" applyNumberFormat="1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0" fillId="2" borderId="10" xfId="0" applyNumberFormat="1" applyFill="1" applyBorder="1" applyAlignment="1">
      <alignment/>
    </xf>
    <xf numFmtId="2" fontId="0" fillId="0" borderId="1" xfId="0" applyNumberFormat="1" applyFont="1" applyBorder="1" applyAlignment="1">
      <alignment/>
    </xf>
    <xf numFmtId="2" fontId="0" fillId="0" borderId="1" xfId="0" applyNumberFormat="1" applyFont="1" applyFill="1" applyBorder="1" applyAlignment="1">
      <alignment/>
    </xf>
    <xf numFmtId="2" fontId="3" fillId="0" borderId="1" xfId="0" applyNumberFormat="1" applyFont="1" applyFill="1" applyBorder="1" applyAlignment="1">
      <alignment/>
    </xf>
    <xf numFmtId="2" fontId="0" fillId="2" borderId="1" xfId="0" applyNumberFormat="1" applyFill="1" applyBorder="1" applyAlignment="1">
      <alignment/>
    </xf>
    <xf numFmtId="2" fontId="1" fillId="0" borderId="1" xfId="0" applyNumberFormat="1" applyFont="1" applyBorder="1" applyAlignment="1">
      <alignment/>
    </xf>
    <xf numFmtId="2" fontId="3" fillId="0" borderId="13" xfId="0" applyNumberFormat="1" applyFont="1" applyFill="1" applyBorder="1" applyAlignment="1">
      <alignment/>
    </xf>
    <xf numFmtId="2" fontId="0" fillId="2" borderId="13" xfId="0" applyNumberFormat="1" applyFill="1" applyBorder="1" applyAlignment="1">
      <alignment/>
    </xf>
    <xf numFmtId="2" fontId="4" fillId="2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3"/>
  <sheetViews>
    <sheetView tabSelected="1" workbookViewId="0" topLeftCell="A1">
      <selection activeCell="D29" sqref="D29"/>
    </sheetView>
  </sheetViews>
  <sheetFormatPr defaultColWidth="9.140625" defaultRowHeight="12.75"/>
  <cols>
    <col min="1" max="1" width="3.28125" style="0" customWidth="1"/>
    <col min="2" max="2" width="21.8515625" style="0" customWidth="1"/>
    <col min="3" max="3" width="9.57421875" style="0" customWidth="1"/>
    <col min="4" max="4" width="9.28125" style="0" customWidth="1"/>
    <col min="5" max="6" width="10.00390625" style="0" customWidth="1"/>
    <col min="7" max="9" width="10.140625" style="0" customWidth="1"/>
    <col min="10" max="10" width="10.00390625" style="0" customWidth="1"/>
    <col min="11" max="18" width="9.421875" style="0" bestFit="1" customWidth="1"/>
    <col min="19" max="19" width="10.421875" style="0" customWidth="1"/>
    <col min="20" max="20" width="10.140625" style="0" customWidth="1"/>
  </cols>
  <sheetData>
    <row r="2" ht="12.75">
      <c r="B2" t="s">
        <v>0</v>
      </c>
    </row>
    <row r="6" ht="12.75">
      <c r="F6" t="s">
        <v>11</v>
      </c>
    </row>
    <row r="7" ht="12.75">
      <c r="F7" t="s">
        <v>1</v>
      </c>
    </row>
    <row r="10" ht="13.5" thickBot="1"/>
    <row r="11" spans="2:20" ht="12.75">
      <c r="B11" s="6" t="s">
        <v>2</v>
      </c>
      <c r="C11" s="7" t="s">
        <v>12</v>
      </c>
      <c r="D11" s="7" t="s">
        <v>13</v>
      </c>
      <c r="E11" s="8" t="s">
        <v>14</v>
      </c>
      <c r="F11" s="7" t="s">
        <v>15</v>
      </c>
      <c r="G11" s="9" t="s">
        <v>16</v>
      </c>
      <c r="H11" s="9" t="s">
        <v>17</v>
      </c>
      <c r="I11" s="7" t="s">
        <v>18</v>
      </c>
      <c r="J11" s="7" t="s">
        <v>19</v>
      </c>
      <c r="K11" s="8" t="s">
        <v>20</v>
      </c>
      <c r="L11" s="8" t="s">
        <v>21</v>
      </c>
      <c r="M11" s="8" t="s">
        <v>22</v>
      </c>
      <c r="N11" s="8" t="s">
        <v>23</v>
      </c>
      <c r="O11" s="8" t="s">
        <v>24</v>
      </c>
      <c r="P11" s="8" t="s">
        <v>25</v>
      </c>
      <c r="Q11" s="8" t="s">
        <v>26</v>
      </c>
      <c r="R11" s="8" t="s">
        <v>27</v>
      </c>
      <c r="S11" s="10" t="s">
        <v>28</v>
      </c>
      <c r="T11" s="11" t="s">
        <v>29</v>
      </c>
    </row>
    <row r="12" spans="2:20" ht="13.5" thickBot="1">
      <c r="B12" s="12"/>
      <c r="C12" s="13">
        <v>2016</v>
      </c>
      <c r="D12" s="13">
        <v>2016</v>
      </c>
      <c r="E12" s="13">
        <v>2016</v>
      </c>
      <c r="F12" s="13">
        <v>2016</v>
      </c>
      <c r="G12" s="14">
        <v>2016</v>
      </c>
      <c r="H12" s="14">
        <v>2016</v>
      </c>
      <c r="I12" s="15">
        <v>2016</v>
      </c>
      <c r="J12" s="13">
        <v>2016</v>
      </c>
      <c r="K12" s="15">
        <v>2016</v>
      </c>
      <c r="L12" s="15">
        <v>2016</v>
      </c>
      <c r="M12" s="15">
        <v>2016</v>
      </c>
      <c r="N12" s="15">
        <v>2016</v>
      </c>
      <c r="O12" s="15">
        <v>2016</v>
      </c>
      <c r="P12" s="15">
        <v>2016</v>
      </c>
      <c r="Q12" s="15">
        <v>2016</v>
      </c>
      <c r="R12" s="15">
        <v>2016</v>
      </c>
      <c r="S12" s="16"/>
      <c r="T12" s="17">
        <v>2016</v>
      </c>
    </row>
    <row r="13" spans="2:20" ht="12.75">
      <c r="B13" s="28" t="s">
        <v>10</v>
      </c>
      <c r="C13" s="34">
        <v>9630</v>
      </c>
      <c r="D13" s="35">
        <v>56633</v>
      </c>
      <c r="E13" s="34">
        <v>83827</v>
      </c>
      <c r="F13" s="18">
        <f>C13+D13+E13</f>
        <v>150090</v>
      </c>
      <c r="G13" s="36">
        <v>0</v>
      </c>
      <c r="H13" s="18">
        <v>0</v>
      </c>
      <c r="I13" s="18">
        <v>0</v>
      </c>
      <c r="J13" s="18">
        <f>G13+H13+I13</f>
        <v>0</v>
      </c>
      <c r="K13" s="18">
        <v>0</v>
      </c>
      <c r="L13" s="18">
        <v>0</v>
      </c>
      <c r="M13" s="18">
        <v>0</v>
      </c>
      <c r="N13" s="18">
        <f>K13+L13+M13</f>
        <v>0</v>
      </c>
      <c r="O13" s="18">
        <v>0</v>
      </c>
      <c r="P13" s="37">
        <v>0</v>
      </c>
      <c r="Q13" s="37">
        <v>0</v>
      </c>
      <c r="R13" s="29">
        <f aca="true" t="shared" si="0" ref="R13:R22">O13+P13+Q13</f>
        <v>0</v>
      </c>
      <c r="S13" s="19">
        <f aca="true" t="shared" si="1" ref="S13:S22">N13+R13</f>
        <v>0</v>
      </c>
      <c r="T13" s="18">
        <f aca="true" t="shared" si="2" ref="T13:T22">F13+J13+N13+R13</f>
        <v>150090</v>
      </c>
    </row>
    <row r="14" spans="2:20" ht="12.75">
      <c r="B14" s="2" t="s">
        <v>30</v>
      </c>
      <c r="C14" s="38">
        <v>0</v>
      </c>
      <c r="D14" s="39">
        <v>0</v>
      </c>
      <c r="E14" s="38">
        <v>0</v>
      </c>
      <c r="F14" s="3">
        <f aca="true" t="shared" si="3" ref="F14:F22">C14+D14+E14</f>
        <v>0</v>
      </c>
      <c r="G14" s="40">
        <v>0</v>
      </c>
      <c r="H14" s="3">
        <v>0</v>
      </c>
      <c r="I14" s="3">
        <v>0</v>
      </c>
      <c r="J14" s="3">
        <f aca="true" t="shared" si="4" ref="J14:J22">G14+H14+I14</f>
        <v>0</v>
      </c>
      <c r="K14" s="3">
        <v>0</v>
      </c>
      <c r="L14" s="3">
        <f>12575.5</f>
        <v>12575.5</v>
      </c>
      <c r="M14" s="3">
        <f>17985.54+574.03</f>
        <v>18559.57</v>
      </c>
      <c r="N14" s="3">
        <f aca="true" t="shared" si="5" ref="N14:N22">K14+L14+M14</f>
        <v>31135.07</v>
      </c>
      <c r="O14" s="3">
        <f>19494.5+3000+16.48-1012</f>
        <v>21498.98</v>
      </c>
      <c r="P14" s="41">
        <f>20794+6517</f>
        <v>27311</v>
      </c>
      <c r="Q14" s="41">
        <f>7222.54+9000+422.71+174.45</f>
        <v>16819.7</v>
      </c>
      <c r="R14" s="30">
        <f t="shared" si="0"/>
        <v>65629.68</v>
      </c>
      <c r="S14" s="20">
        <f t="shared" si="1"/>
        <v>96764.75</v>
      </c>
      <c r="T14" s="3">
        <f t="shared" si="2"/>
        <v>96764.75</v>
      </c>
    </row>
    <row r="15" spans="2:20" ht="12.75">
      <c r="B15" s="2" t="s">
        <v>31</v>
      </c>
      <c r="C15" s="38">
        <v>0</v>
      </c>
      <c r="D15" s="39">
        <v>0</v>
      </c>
      <c r="E15" s="38">
        <v>0</v>
      </c>
      <c r="F15" s="3">
        <f t="shared" si="3"/>
        <v>0</v>
      </c>
      <c r="G15" s="40">
        <v>0</v>
      </c>
      <c r="H15" s="3">
        <v>0</v>
      </c>
      <c r="I15" s="3">
        <v>0</v>
      </c>
      <c r="J15" s="3">
        <f t="shared" si="4"/>
        <v>0</v>
      </c>
      <c r="K15" s="3">
        <v>0</v>
      </c>
      <c r="L15" s="3">
        <v>50000</v>
      </c>
      <c r="M15" s="3">
        <f>49526.15+1672.71</f>
        <v>51198.86</v>
      </c>
      <c r="N15" s="3">
        <f t="shared" si="5"/>
        <v>101198.86</v>
      </c>
      <c r="O15" s="3">
        <f>33260.99+30000+53.61-986</f>
        <v>62328.6</v>
      </c>
      <c r="P15" s="41">
        <f>33261-18261-4546.45-1753</f>
        <v>8700.55</v>
      </c>
      <c r="Q15" s="41">
        <f>5812.82+8748.88+18261</f>
        <v>32822.7</v>
      </c>
      <c r="R15" s="30">
        <f t="shared" si="0"/>
        <v>103851.84999999999</v>
      </c>
      <c r="S15" s="20">
        <f t="shared" si="1"/>
        <v>205050.71</v>
      </c>
      <c r="T15" s="3">
        <f t="shared" si="2"/>
        <v>205050.71</v>
      </c>
    </row>
    <row r="16" spans="2:20" ht="12.75">
      <c r="B16" s="4" t="s">
        <v>3</v>
      </c>
      <c r="C16" s="38">
        <v>24213</v>
      </c>
      <c r="D16" s="39">
        <v>15174</v>
      </c>
      <c r="E16" s="38">
        <v>19695.82</v>
      </c>
      <c r="F16" s="3">
        <f t="shared" si="3"/>
        <v>59082.82</v>
      </c>
      <c r="G16" s="40">
        <v>18330.03</v>
      </c>
      <c r="H16" s="3">
        <v>18329</v>
      </c>
      <c r="I16" s="3">
        <v>18328</v>
      </c>
      <c r="J16" s="3">
        <f t="shared" si="4"/>
        <v>54987.03</v>
      </c>
      <c r="K16" s="3">
        <v>19011.64</v>
      </c>
      <c r="L16" s="3">
        <v>22000</v>
      </c>
      <c r="M16" s="3">
        <f>23365.81+942.19</f>
        <v>24308</v>
      </c>
      <c r="N16" s="3">
        <f t="shared" si="5"/>
        <v>65319.64</v>
      </c>
      <c r="O16" s="3">
        <f>27003+10000+24.52</f>
        <v>37027.52</v>
      </c>
      <c r="P16" s="41">
        <f>27002+10000+486.12</f>
        <v>37488.12</v>
      </c>
      <c r="Q16" s="41">
        <f>9762.52+10313.01+695.06+263.59</f>
        <v>21034.18</v>
      </c>
      <c r="R16" s="30">
        <f t="shared" si="0"/>
        <v>95549.82</v>
      </c>
      <c r="S16" s="20">
        <f t="shared" si="1"/>
        <v>160869.46000000002</v>
      </c>
      <c r="T16" s="3">
        <f t="shared" si="2"/>
        <v>274939.31</v>
      </c>
    </row>
    <row r="17" spans="2:20" ht="12.75">
      <c r="B17" s="2" t="s">
        <v>4</v>
      </c>
      <c r="C17" s="38">
        <v>13362</v>
      </c>
      <c r="D17" s="39">
        <v>14638</v>
      </c>
      <c r="E17" s="38">
        <v>19410.7</v>
      </c>
      <c r="F17" s="3">
        <f t="shared" si="3"/>
        <v>47410.7</v>
      </c>
      <c r="G17" s="40">
        <v>12000</v>
      </c>
      <c r="H17" s="3">
        <v>16000</v>
      </c>
      <c r="I17" s="3">
        <v>16365.34</v>
      </c>
      <c r="J17" s="3">
        <f t="shared" si="4"/>
        <v>44365.34</v>
      </c>
      <c r="K17" s="3">
        <v>15296.01</v>
      </c>
      <c r="L17" s="3">
        <v>26804</v>
      </c>
      <c r="M17" s="3">
        <f>27447.39+746.51</f>
        <v>28193.899999999998</v>
      </c>
      <c r="N17" s="3">
        <f t="shared" si="5"/>
        <v>70293.91</v>
      </c>
      <c r="O17" s="3">
        <f>12000+12000+29.13-592</f>
        <v>23437.13</v>
      </c>
      <c r="P17" s="41">
        <f>12000+12000</f>
        <v>24000</v>
      </c>
      <c r="Q17" s="41">
        <f>7983.22+2.88+0.98+550.93+223.51</f>
        <v>8761.52</v>
      </c>
      <c r="R17" s="30">
        <f t="shared" si="0"/>
        <v>56198.65000000001</v>
      </c>
      <c r="S17" s="20">
        <f t="shared" si="1"/>
        <v>126492.56000000001</v>
      </c>
      <c r="T17" s="3">
        <f t="shared" si="2"/>
        <v>218268.60000000003</v>
      </c>
    </row>
    <row r="18" spans="2:20" ht="12.75">
      <c r="B18" s="4" t="s">
        <v>5</v>
      </c>
      <c r="C18" s="38">
        <v>3818</v>
      </c>
      <c r="D18" s="39">
        <v>6152</v>
      </c>
      <c r="E18" s="38">
        <v>5733.34</v>
      </c>
      <c r="F18" s="3">
        <f t="shared" si="3"/>
        <v>15703.34</v>
      </c>
      <c r="G18" s="40">
        <v>5148.79</v>
      </c>
      <c r="H18" s="3">
        <v>5608</v>
      </c>
      <c r="I18" s="3">
        <v>5402.59</v>
      </c>
      <c r="J18" s="3">
        <f t="shared" si="4"/>
        <v>16159.380000000001</v>
      </c>
      <c r="K18" s="3">
        <v>5064.45</v>
      </c>
      <c r="L18" s="3">
        <f>2746-286</f>
        <v>2460</v>
      </c>
      <c r="M18" s="3">
        <f>3060.97+286+98.5</f>
        <v>3445.47</v>
      </c>
      <c r="N18" s="3">
        <f t="shared" si="5"/>
        <v>10969.92</v>
      </c>
      <c r="O18" s="3">
        <f>1900+1216+3.12-109</f>
        <v>3010.12</v>
      </c>
      <c r="P18" s="41">
        <f>625.6+1012</f>
        <v>1637.6</v>
      </c>
      <c r="Q18" s="41">
        <f>940+72.67+22.92</f>
        <v>1035.59</v>
      </c>
      <c r="R18" s="30">
        <f t="shared" si="0"/>
        <v>5683.3099999999995</v>
      </c>
      <c r="S18" s="20">
        <f t="shared" si="1"/>
        <v>16653.23</v>
      </c>
      <c r="T18" s="3">
        <f t="shared" si="2"/>
        <v>48515.95</v>
      </c>
    </row>
    <row r="19" spans="2:20" ht="12.75">
      <c r="B19" s="4" t="s">
        <v>6</v>
      </c>
      <c r="C19" s="38">
        <v>18842</v>
      </c>
      <c r="D19" s="39">
        <v>25134</v>
      </c>
      <c r="E19" s="38">
        <v>23452.63</v>
      </c>
      <c r="F19" s="3">
        <f t="shared" si="3"/>
        <v>67428.63</v>
      </c>
      <c r="G19" s="40">
        <v>21166</v>
      </c>
      <c r="H19" s="3">
        <v>20240</v>
      </c>
      <c r="I19" s="3">
        <v>21868.5</v>
      </c>
      <c r="J19" s="3">
        <f t="shared" si="4"/>
        <v>63274.5</v>
      </c>
      <c r="K19" s="3">
        <v>21532.86</v>
      </c>
      <c r="L19" s="3">
        <f>35251-597</f>
        <v>34654</v>
      </c>
      <c r="M19" s="3">
        <f>38274.858+597+926.22-218.08</f>
        <v>39579.998</v>
      </c>
      <c r="N19" s="3">
        <f t="shared" si="5"/>
        <v>95766.85800000001</v>
      </c>
      <c r="O19" s="3">
        <f>19000+15000</f>
        <v>34000</v>
      </c>
      <c r="P19" s="41">
        <f>6059.06+10000+631.64</f>
        <v>16690.7</v>
      </c>
      <c r="Q19" s="41">
        <f>5855.54+4853.96+682.43+272.62</f>
        <v>11664.550000000001</v>
      </c>
      <c r="R19" s="30">
        <f t="shared" si="0"/>
        <v>62355.25</v>
      </c>
      <c r="S19" s="20">
        <f t="shared" si="1"/>
        <v>158122.108</v>
      </c>
      <c r="T19" s="3">
        <f t="shared" si="2"/>
        <v>288825.238</v>
      </c>
    </row>
    <row r="20" spans="2:20" ht="12.75">
      <c r="B20" s="4" t="s">
        <v>7</v>
      </c>
      <c r="C20" s="38">
        <v>63940</v>
      </c>
      <c r="D20" s="39">
        <v>74896.5</v>
      </c>
      <c r="E20" s="38">
        <v>34058.68</v>
      </c>
      <c r="F20" s="3">
        <f t="shared" si="3"/>
        <v>172895.18</v>
      </c>
      <c r="G20" s="40">
        <v>61952</v>
      </c>
      <c r="H20" s="3">
        <v>68048</v>
      </c>
      <c r="I20" s="3">
        <v>30945.8</v>
      </c>
      <c r="J20" s="3">
        <f t="shared" si="4"/>
        <v>160945.8</v>
      </c>
      <c r="K20" s="3">
        <v>11063.16</v>
      </c>
      <c r="L20" s="3">
        <v>0</v>
      </c>
      <c r="M20" s="3">
        <v>0</v>
      </c>
      <c r="N20" s="3">
        <f t="shared" si="5"/>
        <v>11063.16</v>
      </c>
      <c r="O20" s="3">
        <v>0</v>
      </c>
      <c r="P20" s="41">
        <v>0</v>
      </c>
      <c r="Q20" s="41">
        <v>0</v>
      </c>
      <c r="R20" s="30">
        <f t="shared" si="0"/>
        <v>0</v>
      </c>
      <c r="S20" s="20">
        <f t="shared" si="1"/>
        <v>11063.16</v>
      </c>
      <c r="T20" s="3">
        <f t="shared" si="2"/>
        <v>344904.13999999996</v>
      </c>
    </row>
    <row r="21" spans="2:20" ht="12.75">
      <c r="B21" s="4" t="s">
        <v>8</v>
      </c>
      <c r="C21" s="42">
        <v>0</v>
      </c>
      <c r="D21" s="42">
        <v>0</v>
      </c>
      <c r="E21" s="42">
        <v>0</v>
      </c>
      <c r="F21" s="3">
        <f t="shared" si="3"/>
        <v>0</v>
      </c>
      <c r="G21" s="40">
        <v>30000</v>
      </c>
      <c r="H21" s="3">
        <v>40486.21</v>
      </c>
      <c r="I21" s="3">
        <v>55677.06</v>
      </c>
      <c r="J21" s="3">
        <f t="shared" si="4"/>
        <v>126163.26999999999</v>
      </c>
      <c r="K21" s="3">
        <v>42054.42</v>
      </c>
      <c r="L21" s="3">
        <v>58000</v>
      </c>
      <c r="M21" s="3">
        <f>45362.83+1819.62</f>
        <v>47182.450000000004</v>
      </c>
      <c r="N21" s="3">
        <f t="shared" si="5"/>
        <v>147236.87</v>
      </c>
      <c r="O21" s="3">
        <f>40000+25000+55.72</f>
        <v>65055.72</v>
      </c>
      <c r="P21" s="41">
        <f>35000+23000+993.29+1350.16</f>
        <v>60343.450000000004</v>
      </c>
      <c r="Q21" s="41">
        <f>27065.23+10845.81+503.22</f>
        <v>38414.26</v>
      </c>
      <c r="R21" s="30">
        <f t="shared" si="0"/>
        <v>163813.43000000002</v>
      </c>
      <c r="S21" s="20">
        <f t="shared" si="1"/>
        <v>311050.30000000005</v>
      </c>
      <c r="T21" s="3">
        <f t="shared" si="2"/>
        <v>437213.57000000007</v>
      </c>
    </row>
    <row r="22" spans="2:20" ht="13.5" thickBot="1">
      <c r="B22" s="21" t="s">
        <v>9</v>
      </c>
      <c r="C22" s="22">
        <v>0</v>
      </c>
      <c r="D22" s="22">
        <v>0</v>
      </c>
      <c r="E22" s="22">
        <v>0</v>
      </c>
      <c r="F22" s="23">
        <f t="shared" si="3"/>
        <v>0</v>
      </c>
      <c r="G22" s="43">
        <v>17760</v>
      </c>
      <c r="H22" s="23">
        <v>26840</v>
      </c>
      <c r="I22" s="23">
        <v>33893.67</v>
      </c>
      <c r="J22" s="23">
        <f t="shared" si="4"/>
        <v>78493.67</v>
      </c>
      <c r="K22" s="23">
        <v>26164.56</v>
      </c>
      <c r="L22" s="23">
        <v>32400</v>
      </c>
      <c r="M22" s="23">
        <f>33565.87+1047.55</f>
        <v>34613.420000000006</v>
      </c>
      <c r="N22" s="23">
        <f t="shared" si="5"/>
        <v>93177.98000000001</v>
      </c>
      <c r="O22" s="23">
        <f>27000+6724+35.5</f>
        <v>33759.5</v>
      </c>
      <c r="P22" s="44">
        <f>20000+12000+587.95+772.49</f>
        <v>33360.44</v>
      </c>
      <c r="Q22" s="44">
        <f>3344.94+14998.16+292.69</f>
        <v>18635.789999999997</v>
      </c>
      <c r="R22" s="31">
        <f t="shared" si="0"/>
        <v>85755.73</v>
      </c>
      <c r="S22" s="24">
        <f t="shared" si="1"/>
        <v>178933.71000000002</v>
      </c>
      <c r="T22" s="23">
        <f t="shared" si="2"/>
        <v>257427.38</v>
      </c>
    </row>
    <row r="23" spans="2:20" ht="13.5" thickBot="1">
      <c r="B23" s="1"/>
      <c r="C23" s="5">
        <f aca="true" t="shared" si="6" ref="C23:O23">SUM(C13:C22)</f>
        <v>133805</v>
      </c>
      <c r="D23" s="5">
        <f t="shared" si="6"/>
        <v>192627.5</v>
      </c>
      <c r="E23" s="5">
        <f t="shared" si="6"/>
        <v>186178.16999999998</v>
      </c>
      <c r="F23" s="5">
        <f t="shared" si="6"/>
        <v>512610.67000000004</v>
      </c>
      <c r="G23" s="5">
        <f t="shared" si="6"/>
        <v>166356.82</v>
      </c>
      <c r="H23" s="5">
        <f t="shared" si="6"/>
        <v>195551.21</v>
      </c>
      <c r="I23" s="5">
        <f t="shared" si="6"/>
        <v>182480.95999999996</v>
      </c>
      <c r="J23" s="45">
        <f t="shared" si="6"/>
        <v>544388.99</v>
      </c>
      <c r="K23" s="32">
        <f t="shared" si="6"/>
        <v>140187.1</v>
      </c>
      <c r="L23" s="32">
        <f t="shared" si="6"/>
        <v>238893.5</v>
      </c>
      <c r="M23" s="33">
        <f t="shared" si="6"/>
        <v>247081.668</v>
      </c>
      <c r="N23" s="33">
        <f t="shared" si="6"/>
        <v>626162.2679999999</v>
      </c>
      <c r="O23" s="33">
        <f t="shared" si="6"/>
        <v>280117.57</v>
      </c>
      <c r="P23" s="33">
        <f>SUM(P13:P22)</f>
        <v>209531.86000000002</v>
      </c>
      <c r="Q23" s="33">
        <f>SUM(Q13:Q22)</f>
        <v>149188.29</v>
      </c>
      <c r="R23" s="25">
        <f>SUM(R13:R22)</f>
        <v>638837.72</v>
      </c>
      <c r="S23" s="26">
        <f>SUM(S13:S22)+0.01</f>
        <v>1264999.998</v>
      </c>
      <c r="T23" s="27">
        <f>SUM(T13:T22)+0.36-0.01</f>
        <v>2321999.998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2016-12-19T08:12:19Z</cp:lastPrinted>
  <dcterms:created xsi:type="dcterms:W3CDTF">1996-10-14T23:33:28Z</dcterms:created>
  <dcterms:modified xsi:type="dcterms:W3CDTF">2018-05-18T08:12:49Z</dcterms:modified>
  <cp:category/>
  <cp:version/>
  <cp:contentType/>
  <cp:contentStatus/>
</cp:coreProperties>
</file>